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ork\"/>
    </mc:Choice>
  </mc:AlternateContent>
  <xr:revisionPtr revIDLastSave="0" documentId="13_ncr:1_{84681483-99A2-4FB2-BFF1-7AFCEA44E650}" xr6:coauthVersionLast="45" xr6:coauthVersionMax="45" xr10:uidLastSave="{00000000-0000-0000-0000-000000000000}"/>
  <bookViews>
    <workbookView xWindow="-120" yWindow="-120" windowWidth="29040" windowHeight="15840" xr2:uid="{E475669B-510A-4F30-9E9A-E147CD88AB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0" i="1" l="1"/>
  <c r="E87" i="1"/>
  <c r="E82" i="1"/>
  <c r="E79" i="1"/>
  <c r="E76" i="1"/>
  <c r="E73" i="1"/>
  <c r="B72" i="1"/>
  <c r="B73" i="1" s="1"/>
  <c r="E62" i="1"/>
  <c r="E59" i="1"/>
  <c r="E54" i="1"/>
  <c r="E51" i="1"/>
  <c r="B51" i="1"/>
  <c r="B54" i="1" s="1"/>
  <c r="B55" i="1" s="1"/>
  <c r="C38" i="1"/>
  <c r="E96" i="1" s="1"/>
  <c r="C37" i="1"/>
  <c r="E93" i="1" s="1"/>
  <c r="B58" i="1" l="1"/>
  <c r="B59" i="1" s="1"/>
  <c r="B61" i="1"/>
  <c r="B76" i="1"/>
  <c r="B62" i="1" l="1"/>
  <c r="B64" i="1" s="1"/>
  <c r="B79" i="1"/>
  <c r="B82" i="1" l="1"/>
  <c r="B83" i="1" l="1"/>
  <c r="B89" i="1" l="1"/>
  <c r="B95" i="1"/>
  <c r="B86" i="1"/>
  <c r="B87" i="1" s="1"/>
  <c r="B92" i="1"/>
  <c r="B90" i="1" l="1"/>
  <c r="B93" i="1" l="1"/>
  <c r="B96" i="1" l="1"/>
  <c r="B98" i="1" s="1"/>
</calcChain>
</file>

<file path=xl/sharedStrings.xml><?xml version="1.0" encoding="utf-8"?>
<sst xmlns="http://schemas.openxmlformats.org/spreadsheetml/2006/main" count="73" uniqueCount="54">
  <si>
    <t>Cash flow assistance for businesses</t>
  </si>
  <si>
    <t>Prepared by SBO.Financial
*Updated for 2nd stimulus announcement on 22.3.20</t>
  </si>
  <si>
    <t>About</t>
  </si>
  <si>
    <t>The Boosting Cash Flow for Employers measure will provide up to $100,000 back to business, with a minimum payment of $20,000 for eligible businesses and not for profits. The payment will provide temporary cash flow support to small and medium businesses that employ staff. The payment will be tax free.</t>
  </si>
  <si>
    <t>To summarise:</t>
  </si>
  <si>
    <t>The cash back is calculated on 100% of PAYGW of your wages, paid in 2 separate calculation periods:</t>
  </si>
  <si>
    <t>Payment Period</t>
  </si>
  <si>
    <t>Calculation Period</t>
  </si>
  <si>
    <t>Calculation Method</t>
  </si>
  <si>
    <t>Benefit</t>
  </si>
  <si>
    <t>Payment 1</t>
  </si>
  <si>
    <t>1 Jan 2020 - 30 June 2020</t>
  </si>
  <si>
    <t>100% of PAYGW</t>
  </si>
  <si>
    <t>Capped at $50,000 for the period, with a minimum of $10,000</t>
  </si>
  <si>
    <t>Additional Payment (Payment 2)</t>
  </si>
  <si>
    <t>30 June 2020 - 30 September 2020</t>
  </si>
  <si>
    <t>Calculated as the total benefit per Payment 1, with cash paid over the BAS/IAS lodgement period between 30 June 2020 and 30 September 2020</t>
  </si>
  <si>
    <t>Timing</t>
  </si>
  <si>
    <t>The Boosting Cash Flow for Employers measure will be applied for a limited number of activity statement lodgments. The ATO will deliver the payment as a credit to the business upon lodgment of their activity statements. Where this places the business in a refund position, the ATO will deliver the refund within 14 days.</t>
  </si>
  <si>
    <t>Type of lodger</t>
  </si>
  <si>
    <t>Eligible Period</t>
  </si>
  <si>
    <t>Lodgement Due Date</t>
  </si>
  <si>
    <t>Quarterly</t>
  </si>
  <si>
    <t>Quarter 3 (Jan, Feb and March-20)</t>
  </si>
  <si>
    <t>Quarter 4 (April, May and June-20)</t>
  </si>
  <si>
    <t>Monthly</t>
  </si>
  <si>
    <t>Quarter 4 (April, May and June 2020)</t>
  </si>
  <si>
    <t>Quarter 1 (July, August and September 2020)</t>
  </si>
  <si>
    <t>Monthly lodgers will be eligible to receive the payment for the March 2020, April 2020, May 2020 and June 2020 lodgments. To provide a similar treatment to quarterly lodgers, the payment for monthly lodgers will be calculated at three times the rate (150 per cent) in the March 2020 activity statement.</t>
  </si>
  <si>
    <t>The minimum payment will be applied to the business’ first lodgment</t>
  </si>
  <si>
    <t>CALCULATOR</t>
  </si>
  <si>
    <t>1) QUARTERLY LODGEMENT CYCLE</t>
  </si>
  <si>
    <t>Quarter 3, 2020 PAYGW (March-20 BAS)</t>
  </si>
  <si>
    <t>&lt;&lt; input cell &gt;&gt;</t>
  </si>
  <si>
    <t>Cash flow concession</t>
  </si>
  <si>
    <t>Quarter 4, 2020 PAYGW (June-20 BAS)</t>
  </si>
  <si>
    <t>Quarter 1, (July, August and September 2020)</t>
  </si>
  <si>
    <t>GRAND TOTAL</t>
  </si>
  <si>
    <t>2) MONTHLY LODGEMENT CYCLE</t>
  </si>
  <si>
    <t>March-20 IAS</t>
  </si>
  <si>
    <t>Gross Up (150% to cover Jan, Feb and March months)</t>
  </si>
  <si>
    <t>April-20 IAS</t>
  </si>
  <si>
    <t>May-20 IAS</t>
  </si>
  <si>
    <t>June-20 IAS</t>
  </si>
  <si>
    <t>July-20 IAS</t>
  </si>
  <si>
    <t>August-20 IAS</t>
  </si>
  <si>
    <t>September-20 IAS</t>
  </si>
  <si>
    <t>Got questions? Email me at: jacquie@hannans360.com.au</t>
  </si>
  <si>
    <t>Round 1 - Period 1 January 2020 - 30 June 2020</t>
  </si>
  <si>
    <t>Round 2 - additional payment</t>
  </si>
  <si>
    <t>Round 1</t>
  </si>
  <si>
    <t>Cash payment/Credit date</t>
  </si>
  <si>
    <t>Round 2 - ADDITIONAL PAYMENT (SAME VALUE AS ROUND 1, SPLIT OVER LODGEMENT PERIODS)</t>
  </si>
  <si>
    <t>Round 2 - ADDITIONAL PAYMENT (SAME VALUE AS ROUND 1, SPLIT OVER LODGEMENT PERIODS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</si>
</sst>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m\ yyyy"/>
    <numFmt numFmtId="165" formatCode="mmmm\ yyyy"/>
    <numFmt numFmtId="166" formatCode="mmmm\-d"/>
    <numFmt numFmtId="167" formatCode="&quot;$&quot;#,##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b/>
      <sz val="10"/>
      <color rgb="FFFFFFFF"/>
      <name val="Arial"/>
    </font>
    <font>
      <sz val="10"/>
      <color rgb="FF000000"/>
      <name val="Arial"/>
    </font>
    <font>
      <i/>
      <sz val="10"/>
      <color rgb="FF000000"/>
      <name val="Arial"/>
    </font>
    <font>
      <i/>
      <sz val="10"/>
      <color theme="1"/>
      <name val="Arial"/>
    </font>
    <font>
      <sz val="10"/>
      <color rgb="FFFFFFFF"/>
      <name val="Arial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164" fontId="3" fillId="0" borderId="8" xfId="0" applyNumberFormat="1" applyFont="1" applyBorder="1"/>
    <xf numFmtId="0" fontId="3" fillId="0" borderId="9" xfId="0" applyFont="1" applyBorder="1"/>
    <xf numFmtId="0" fontId="3" fillId="0" borderId="10" xfId="0" applyFont="1" applyBorder="1"/>
    <xf numFmtId="164" fontId="3" fillId="0" borderId="11" xfId="0" applyNumberFormat="1" applyFont="1" applyBorder="1"/>
    <xf numFmtId="165" fontId="3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/>
    </xf>
    <xf numFmtId="166" fontId="3" fillId="0" borderId="10" xfId="0" applyNumberFormat="1" applyFont="1" applyBorder="1" applyAlignment="1">
      <alignment horizontal="left"/>
    </xf>
    <xf numFmtId="165" fontId="3" fillId="0" borderId="0" xfId="0" applyNumberFormat="1" applyFont="1"/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6" xfId="0" applyFont="1" applyBorder="1"/>
    <xf numFmtId="0" fontId="3" fillId="0" borderId="2" xfId="0" applyFont="1" applyBorder="1"/>
    <xf numFmtId="165" fontId="3" fillId="0" borderId="10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4" borderId="0" xfId="0" applyFont="1" applyFill="1"/>
    <xf numFmtId="167" fontId="7" fillId="4" borderId="0" xfId="0" applyNumberFormat="1" applyFont="1" applyFill="1"/>
    <xf numFmtId="0" fontId="8" fillId="4" borderId="0" xfId="0" applyFont="1" applyFill="1"/>
    <xf numFmtId="0" fontId="9" fillId="0" borderId="0" xfId="0" applyFont="1"/>
    <xf numFmtId="167" fontId="5" fillId="5" borderId="0" xfId="0" applyNumberFormat="1" applyFont="1" applyFill="1"/>
    <xf numFmtId="167" fontId="3" fillId="6" borderId="0" xfId="0" applyNumberFormat="1" applyFont="1" applyFill="1"/>
    <xf numFmtId="164" fontId="3" fillId="0" borderId="0" xfId="0" applyNumberFormat="1" applyFont="1" applyAlignment="1">
      <alignment horizontal="center"/>
    </xf>
    <xf numFmtId="167" fontId="3" fillId="0" borderId="0" xfId="0" applyNumberFormat="1" applyFont="1"/>
    <xf numFmtId="167" fontId="10" fillId="7" borderId="0" xfId="0" applyNumberFormat="1" applyFont="1" applyFill="1"/>
    <xf numFmtId="167" fontId="3" fillId="7" borderId="0" xfId="0" applyNumberFormat="1" applyFont="1" applyFill="1"/>
    <xf numFmtId="167" fontId="2" fillId="0" borderId="0" xfId="0" applyNumberFormat="1" applyFont="1"/>
    <xf numFmtId="167" fontId="2" fillId="6" borderId="12" xfId="0" applyNumberFormat="1" applyFont="1" applyFill="1" applyBorder="1"/>
    <xf numFmtId="167" fontId="10" fillId="0" borderId="0" xfId="0" applyNumberFormat="1" applyFont="1"/>
    <xf numFmtId="0" fontId="5" fillId="0" borderId="0" xfId="0" applyFont="1"/>
    <xf numFmtId="0" fontId="13" fillId="0" borderId="0" xfId="0" applyFont="1"/>
    <xf numFmtId="0" fontId="6" fillId="3" borderId="0" xfId="0" applyFont="1" applyFill="1"/>
    <xf numFmtId="0" fontId="0" fillId="0" borderId="0" xfId="0"/>
    <xf numFmtId="0" fontId="12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6DADC-21CF-4833-AD8F-1F54A25287DE}">
  <dimension ref="A1:E104"/>
  <sheetViews>
    <sheetView tabSelected="1" topLeftCell="A76" zoomScale="130" zoomScaleNormal="130" workbookViewId="0">
      <selection activeCell="B58" sqref="B58"/>
    </sheetView>
  </sheetViews>
  <sheetFormatPr defaultColWidth="14.42578125" defaultRowHeight="15.75" customHeight="1" x14ac:dyDescent="0.25"/>
  <cols>
    <col min="1" max="1" width="48.5703125" customWidth="1"/>
    <col min="2" max="2" width="38.5703125" customWidth="1"/>
    <col min="3" max="3" width="30.42578125" customWidth="1"/>
    <col min="4" max="4" width="23.5703125" customWidth="1"/>
    <col min="5" max="5" width="18.140625" customWidth="1"/>
  </cols>
  <sheetData>
    <row r="1" spans="1:5" ht="15.75" customHeight="1" x14ac:dyDescent="0.25">
      <c r="A1" s="1" t="s">
        <v>0</v>
      </c>
      <c r="C1" s="2" t="s">
        <v>47</v>
      </c>
    </row>
    <row r="3" spans="1:5" ht="15" x14ac:dyDescent="0.25">
      <c r="A3" s="2"/>
    </row>
    <row r="4" spans="1:5" ht="15" x14ac:dyDescent="0.25">
      <c r="A4" s="2" t="s">
        <v>2</v>
      </c>
    </row>
    <row r="5" spans="1:5" ht="15" x14ac:dyDescent="0.25">
      <c r="A5" s="48" t="s">
        <v>3</v>
      </c>
      <c r="B5" s="45"/>
      <c r="C5" s="45"/>
      <c r="D5" s="45"/>
      <c r="E5" s="45"/>
    </row>
    <row r="6" spans="1:5" ht="15" x14ac:dyDescent="0.25">
      <c r="A6" s="3"/>
      <c r="B6" s="3"/>
      <c r="C6" s="3"/>
      <c r="D6" s="3"/>
      <c r="E6" s="3"/>
    </row>
    <row r="7" spans="1:5" ht="15" x14ac:dyDescent="0.25">
      <c r="A7" s="2" t="s">
        <v>4</v>
      </c>
      <c r="B7" s="3"/>
      <c r="C7" s="3"/>
      <c r="D7" s="3"/>
      <c r="E7" s="3"/>
    </row>
    <row r="8" spans="1:5" ht="15" x14ac:dyDescent="0.25">
      <c r="A8" t="s">
        <v>5</v>
      </c>
      <c r="B8" s="3"/>
      <c r="C8" s="3"/>
      <c r="D8" s="3"/>
      <c r="E8" s="3"/>
    </row>
    <row r="9" spans="1:5" ht="15" x14ac:dyDescent="0.25">
      <c r="A9" s="2"/>
      <c r="B9" s="3"/>
      <c r="C9" s="3"/>
      <c r="D9" s="3"/>
      <c r="E9" s="3"/>
    </row>
    <row r="10" spans="1:5" ht="15" x14ac:dyDescent="0.25">
      <c r="A10" s="4" t="s">
        <v>6</v>
      </c>
      <c r="B10" s="4" t="s">
        <v>7</v>
      </c>
      <c r="C10" s="4" t="s">
        <v>8</v>
      </c>
      <c r="D10" s="5" t="s">
        <v>9</v>
      </c>
      <c r="E10" s="3"/>
    </row>
    <row r="11" spans="1:5" ht="38.25" x14ac:dyDescent="0.25">
      <c r="A11" s="6" t="s">
        <v>10</v>
      </c>
      <c r="B11" s="7" t="s">
        <v>11</v>
      </c>
      <c r="C11" s="7" t="s">
        <v>12</v>
      </c>
      <c r="D11" s="8" t="s">
        <v>13</v>
      </c>
      <c r="E11" s="3"/>
    </row>
    <row r="12" spans="1:5" ht="64.5" x14ac:dyDescent="0.25">
      <c r="A12" s="6" t="s">
        <v>14</v>
      </c>
      <c r="B12" s="9" t="s">
        <v>15</v>
      </c>
      <c r="C12" s="10" t="s">
        <v>16</v>
      </c>
      <c r="D12" s="8" t="s">
        <v>13</v>
      </c>
      <c r="E12" s="3"/>
    </row>
    <row r="13" spans="1:5" ht="15" x14ac:dyDescent="0.25">
      <c r="A13" s="2"/>
      <c r="B13" s="3"/>
      <c r="C13" s="3"/>
      <c r="D13" s="3"/>
      <c r="E13" s="3"/>
    </row>
    <row r="14" spans="1:5" ht="15" x14ac:dyDescent="0.25">
      <c r="A14" s="2"/>
      <c r="B14" s="3"/>
      <c r="C14" s="3"/>
      <c r="D14" s="3"/>
      <c r="E14" s="3"/>
    </row>
    <row r="15" spans="1:5" ht="15" x14ac:dyDescent="0.25">
      <c r="A15" s="2" t="s">
        <v>17</v>
      </c>
      <c r="B15" s="3"/>
      <c r="C15" s="3"/>
      <c r="D15" s="3"/>
      <c r="E15" s="3"/>
    </row>
    <row r="16" spans="1:5" ht="15" x14ac:dyDescent="0.25">
      <c r="A16" s="48" t="s">
        <v>18</v>
      </c>
      <c r="B16" s="45"/>
      <c r="C16" s="45"/>
      <c r="D16" s="45"/>
      <c r="E16" s="45"/>
    </row>
    <row r="17" spans="1:5" ht="15" x14ac:dyDescent="0.25">
      <c r="A17" s="3"/>
      <c r="B17" s="3"/>
      <c r="C17" s="3"/>
      <c r="D17" s="3"/>
      <c r="E17" s="3"/>
    </row>
    <row r="18" spans="1:5" ht="15" x14ac:dyDescent="0.25">
      <c r="A18" s="2" t="s">
        <v>48</v>
      </c>
      <c r="B18" s="3"/>
      <c r="C18" s="3"/>
      <c r="D18" s="3"/>
      <c r="E18" s="3"/>
    </row>
    <row r="19" spans="1:5" ht="15" x14ac:dyDescent="0.25">
      <c r="A19" s="4" t="s">
        <v>19</v>
      </c>
      <c r="B19" s="11" t="s">
        <v>20</v>
      </c>
      <c r="C19" s="5" t="s">
        <v>21</v>
      </c>
      <c r="D19" s="3"/>
      <c r="E19" s="3"/>
    </row>
    <row r="20" spans="1:5" ht="15" x14ac:dyDescent="0.25">
      <c r="A20" s="12"/>
      <c r="B20" s="3"/>
      <c r="C20" s="13"/>
      <c r="D20" s="3"/>
      <c r="E20" s="3"/>
    </row>
    <row r="21" spans="1:5" ht="15" x14ac:dyDescent="0.25">
      <c r="A21" s="12" t="s">
        <v>22</v>
      </c>
      <c r="B21" s="3" t="s">
        <v>23</v>
      </c>
      <c r="C21" s="14">
        <v>43949</v>
      </c>
      <c r="D21" s="3"/>
      <c r="E21" s="3"/>
    </row>
    <row r="22" spans="1:5" ht="15" x14ac:dyDescent="0.25">
      <c r="A22" s="15"/>
      <c r="B22" s="16" t="s">
        <v>24</v>
      </c>
      <c r="C22" s="17">
        <v>44040</v>
      </c>
      <c r="D22" s="3"/>
      <c r="E22" s="3"/>
    </row>
    <row r="23" spans="1:5" ht="15" x14ac:dyDescent="0.25">
      <c r="A23" s="12"/>
      <c r="C23" s="13"/>
    </row>
    <row r="24" spans="1:5" ht="15" x14ac:dyDescent="0.25">
      <c r="A24" s="12" t="s">
        <v>25</v>
      </c>
      <c r="B24" s="18">
        <v>43910</v>
      </c>
      <c r="C24" s="14">
        <v>43942</v>
      </c>
    </row>
    <row r="25" spans="1:5" ht="15" x14ac:dyDescent="0.25">
      <c r="A25" s="12"/>
      <c r="B25" s="19">
        <v>43941</v>
      </c>
      <c r="C25" s="14">
        <v>43972</v>
      </c>
    </row>
    <row r="26" spans="1:5" ht="15" x14ac:dyDescent="0.25">
      <c r="A26" s="12"/>
      <c r="B26" s="18">
        <v>43971</v>
      </c>
      <c r="C26" s="14">
        <v>44003</v>
      </c>
    </row>
    <row r="27" spans="1:5" ht="15" x14ac:dyDescent="0.25">
      <c r="A27" s="15"/>
      <c r="B27" s="20">
        <v>44002</v>
      </c>
      <c r="C27" s="17">
        <v>44033</v>
      </c>
    </row>
    <row r="28" spans="1:5" ht="15" x14ac:dyDescent="0.25">
      <c r="B28" s="21"/>
    </row>
    <row r="29" spans="1:5" ht="15" x14ac:dyDescent="0.25">
      <c r="A29" s="2" t="s">
        <v>49</v>
      </c>
      <c r="D29" s="22"/>
      <c r="E29" s="22"/>
    </row>
    <row r="30" spans="1:5" ht="15" x14ac:dyDescent="0.25">
      <c r="A30" s="4" t="s">
        <v>19</v>
      </c>
      <c r="B30" s="11" t="s">
        <v>20</v>
      </c>
      <c r="C30" s="5" t="s">
        <v>21</v>
      </c>
      <c r="D30" s="22"/>
      <c r="E30" s="22"/>
    </row>
    <row r="31" spans="1:5" ht="15" x14ac:dyDescent="0.25">
      <c r="A31" s="12"/>
      <c r="C31" s="13"/>
      <c r="D31" s="22"/>
      <c r="E31" s="22"/>
    </row>
    <row r="32" spans="1:5" ht="15" x14ac:dyDescent="0.25">
      <c r="A32" s="12" t="s">
        <v>22</v>
      </c>
      <c r="B32" s="3" t="s">
        <v>26</v>
      </c>
      <c r="C32" s="14">
        <v>44040</v>
      </c>
      <c r="D32" s="22"/>
      <c r="E32" s="22"/>
    </row>
    <row r="33" spans="1:5" ht="15" x14ac:dyDescent="0.25">
      <c r="A33" s="15"/>
      <c r="B33" s="16" t="s">
        <v>27</v>
      </c>
      <c r="C33" s="17">
        <v>44132</v>
      </c>
      <c r="D33" s="22"/>
      <c r="E33" s="22"/>
    </row>
    <row r="34" spans="1:5" ht="15" x14ac:dyDescent="0.25">
      <c r="A34" s="23"/>
      <c r="B34" s="24"/>
      <c r="C34" s="25"/>
      <c r="D34" s="22"/>
      <c r="E34" s="22"/>
    </row>
    <row r="35" spans="1:5" ht="15" x14ac:dyDescent="0.25">
      <c r="A35" s="12" t="s">
        <v>25</v>
      </c>
      <c r="B35" s="18">
        <v>43983</v>
      </c>
      <c r="C35" s="14">
        <v>44033</v>
      </c>
      <c r="D35" s="22"/>
      <c r="E35" s="22"/>
    </row>
    <row r="36" spans="1:5" ht="15" x14ac:dyDescent="0.25">
      <c r="A36" s="12"/>
      <c r="B36" s="18">
        <v>44013</v>
      </c>
      <c r="C36" s="14">
        <v>44064</v>
      </c>
      <c r="D36" s="22"/>
      <c r="E36" s="22"/>
    </row>
    <row r="37" spans="1:5" ht="15" x14ac:dyDescent="0.25">
      <c r="A37" s="12"/>
      <c r="B37" s="18">
        <v>44074</v>
      </c>
      <c r="C37" s="14">
        <f t="shared" ref="C37:C38" si="0">B37+21</f>
        <v>44095</v>
      </c>
      <c r="D37" s="22"/>
      <c r="E37" s="22"/>
    </row>
    <row r="38" spans="1:5" ht="15" x14ac:dyDescent="0.25">
      <c r="A38" s="15"/>
      <c r="B38" s="26">
        <v>44104</v>
      </c>
      <c r="C38" s="17">
        <f t="shared" si="0"/>
        <v>44125</v>
      </c>
      <c r="D38" s="22"/>
      <c r="E38" s="22"/>
    </row>
    <row r="39" spans="1:5" ht="15" x14ac:dyDescent="0.25">
      <c r="A39" s="22"/>
      <c r="B39" s="22"/>
      <c r="C39" s="22"/>
      <c r="D39" s="22"/>
      <c r="E39" s="22"/>
    </row>
    <row r="40" spans="1:5" ht="15" x14ac:dyDescent="0.25">
      <c r="A40" s="48" t="s">
        <v>28</v>
      </c>
      <c r="B40" s="45"/>
      <c r="C40" s="45"/>
      <c r="D40" s="45"/>
      <c r="E40" s="45"/>
    </row>
    <row r="42" spans="1:5" ht="15" x14ac:dyDescent="0.25">
      <c r="A42" s="48" t="s">
        <v>29</v>
      </c>
      <c r="B42" s="45"/>
      <c r="C42" s="45"/>
      <c r="D42" s="45"/>
      <c r="E42" s="45"/>
    </row>
    <row r="44" spans="1:5" ht="15" x14ac:dyDescent="0.25">
      <c r="A44" s="2" t="s">
        <v>30</v>
      </c>
    </row>
    <row r="45" spans="1:5" ht="15" x14ac:dyDescent="0.25">
      <c r="E45" s="27"/>
    </row>
    <row r="46" spans="1:5" ht="15" x14ac:dyDescent="0.25">
      <c r="A46" s="44" t="s">
        <v>31</v>
      </c>
      <c r="B46" s="45"/>
      <c r="C46" s="45"/>
      <c r="E46" s="28" t="s">
        <v>51</v>
      </c>
    </row>
    <row r="47" spans="1:5" ht="15" x14ac:dyDescent="0.25">
      <c r="E47" s="27"/>
    </row>
    <row r="48" spans="1:5" ht="15" x14ac:dyDescent="0.25">
      <c r="A48" s="29" t="s">
        <v>50</v>
      </c>
      <c r="B48" s="30"/>
      <c r="C48" s="31"/>
      <c r="E48" s="27"/>
    </row>
    <row r="49" spans="1:5" ht="15" x14ac:dyDescent="0.25">
      <c r="A49" s="32"/>
      <c r="B49" s="32"/>
      <c r="C49" s="32"/>
      <c r="E49" s="27"/>
    </row>
    <row r="50" spans="1:5" ht="15" x14ac:dyDescent="0.25">
      <c r="A50" s="3" t="s">
        <v>32</v>
      </c>
      <c r="B50" s="33">
        <v>0</v>
      </c>
      <c r="C50" s="32" t="s">
        <v>33</v>
      </c>
      <c r="E50" s="27"/>
    </row>
    <row r="51" spans="1:5" ht="15" x14ac:dyDescent="0.25">
      <c r="A51" s="3" t="s">
        <v>34</v>
      </c>
      <c r="B51" s="34">
        <f>IF((B50)&lt;10000,(10000),IF((B50)&lt;50000,(B50),50000))</f>
        <v>10000</v>
      </c>
      <c r="E51" s="35">
        <f>C21</f>
        <v>43949</v>
      </c>
    </row>
    <row r="52" spans="1:5" ht="15" x14ac:dyDescent="0.25">
      <c r="B52" s="36"/>
      <c r="E52" s="27"/>
    </row>
    <row r="53" spans="1:5" ht="15" x14ac:dyDescent="0.25">
      <c r="A53" s="3" t="s">
        <v>35</v>
      </c>
      <c r="B53" s="33">
        <v>0</v>
      </c>
      <c r="C53" s="32" t="s">
        <v>33</v>
      </c>
      <c r="E53" s="27"/>
    </row>
    <row r="54" spans="1:5" ht="15" x14ac:dyDescent="0.25">
      <c r="A54" s="3" t="s">
        <v>34</v>
      </c>
      <c r="B54" s="34">
        <f>IF(B53+B51&lt;50000,B53,50000-B51)</f>
        <v>0</v>
      </c>
      <c r="E54" s="35">
        <f>C22</f>
        <v>44040</v>
      </c>
    </row>
    <row r="55" spans="1:5" ht="15" x14ac:dyDescent="0.25">
      <c r="B55" s="37">
        <f>B54+B51</f>
        <v>10000</v>
      </c>
      <c r="E55" s="27"/>
    </row>
    <row r="56" spans="1:5" ht="15" x14ac:dyDescent="0.25">
      <c r="A56" s="29" t="s">
        <v>53</v>
      </c>
      <c r="B56" s="30"/>
      <c r="C56" s="31"/>
      <c r="E56" s="27"/>
    </row>
    <row r="57" spans="1:5" ht="15" x14ac:dyDescent="0.25">
      <c r="B57" s="36"/>
      <c r="E57" s="27"/>
    </row>
    <row r="58" spans="1:5" ht="15" x14ac:dyDescent="0.25">
      <c r="A58" s="3" t="s">
        <v>26</v>
      </c>
      <c r="B58" s="38">
        <f>B55/2</f>
        <v>5000</v>
      </c>
      <c r="C58" s="32"/>
      <c r="E58" s="27"/>
    </row>
    <row r="59" spans="1:5" ht="15" x14ac:dyDescent="0.25">
      <c r="A59" s="3" t="s">
        <v>34</v>
      </c>
      <c r="B59" s="34">
        <f>IF((B58)&lt;50000,(B58),50000)</f>
        <v>5000</v>
      </c>
      <c r="E59" s="35">
        <f>C32</f>
        <v>44040</v>
      </c>
    </row>
    <row r="60" spans="1:5" ht="15" x14ac:dyDescent="0.25">
      <c r="B60" s="36"/>
      <c r="E60" s="27"/>
    </row>
    <row r="61" spans="1:5" ht="15" x14ac:dyDescent="0.25">
      <c r="A61" s="3" t="s">
        <v>36</v>
      </c>
      <c r="B61" s="38">
        <f>B55/2</f>
        <v>5000</v>
      </c>
      <c r="C61" s="32"/>
      <c r="E61" s="27"/>
    </row>
    <row r="62" spans="1:5" ht="15" x14ac:dyDescent="0.25">
      <c r="A62" s="3" t="s">
        <v>34</v>
      </c>
      <c r="B62" s="34">
        <f>IF(B61+B59&lt;50000,B61,50000-B59)</f>
        <v>5000</v>
      </c>
      <c r="E62" s="35">
        <f>C33</f>
        <v>44132</v>
      </c>
    </row>
    <row r="63" spans="1:5" ht="15" x14ac:dyDescent="0.25">
      <c r="A63" s="2"/>
      <c r="B63" s="39"/>
      <c r="E63" s="27"/>
    </row>
    <row r="64" spans="1:5" thickBot="1" x14ac:dyDescent="0.3">
      <c r="A64" s="2" t="s">
        <v>37</v>
      </c>
      <c r="B64" s="40">
        <f>B51+B54+B59+B62</f>
        <v>20000</v>
      </c>
      <c r="E64" s="27"/>
    </row>
    <row r="65" spans="1:5" thickTop="1" x14ac:dyDescent="0.25">
      <c r="E65" s="27"/>
    </row>
    <row r="66" spans="1:5" ht="15" x14ac:dyDescent="0.25">
      <c r="E66" s="27"/>
    </row>
    <row r="67" spans="1:5" ht="15" x14ac:dyDescent="0.25">
      <c r="A67" s="44" t="s">
        <v>38</v>
      </c>
      <c r="B67" s="45"/>
      <c r="C67" s="45"/>
      <c r="E67" s="27"/>
    </row>
    <row r="68" spans="1:5" ht="15" x14ac:dyDescent="0.25">
      <c r="E68" s="27"/>
    </row>
    <row r="69" spans="1:5" ht="15" x14ac:dyDescent="0.25">
      <c r="A69" s="29" t="s">
        <v>50</v>
      </c>
      <c r="B69" s="29"/>
      <c r="C69" s="29"/>
      <c r="E69" s="27"/>
    </row>
    <row r="70" spans="1:5" ht="15" x14ac:dyDescent="0.25">
      <c r="A70" s="3"/>
      <c r="B70" s="3"/>
      <c r="C70" s="3"/>
      <c r="E70" s="27"/>
    </row>
    <row r="71" spans="1:5" ht="15" x14ac:dyDescent="0.25">
      <c r="A71" s="3" t="s">
        <v>39</v>
      </c>
      <c r="B71" s="33">
        <v>0</v>
      </c>
      <c r="C71" s="32" t="s">
        <v>33</v>
      </c>
      <c r="E71" s="27"/>
    </row>
    <row r="72" spans="1:5" ht="15" x14ac:dyDescent="0.25">
      <c r="A72" s="3" t="s">
        <v>40</v>
      </c>
      <c r="B72" s="36">
        <f>B71*3</f>
        <v>0</v>
      </c>
      <c r="E72" s="27"/>
    </row>
    <row r="73" spans="1:5" ht="15" x14ac:dyDescent="0.25">
      <c r="A73" s="3"/>
      <c r="B73" s="34">
        <f>IF((B72)&lt;10000,(10000),IF((B72)&lt;50000,(B72),50000))</f>
        <v>10000</v>
      </c>
      <c r="E73" s="35">
        <f>C24</f>
        <v>43942</v>
      </c>
    </row>
    <row r="74" spans="1:5" ht="15" x14ac:dyDescent="0.25">
      <c r="A74" s="3"/>
      <c r="E74" s="27"/>
    </row>
    <row r="75" spans="1:5" ht="15" x14ac:dyDescent="0.25">
      <c r="A75" s="3" t="s">
        <v>41</v>
      </c>
      <c r="B75" s="33">
        <v>0</v>
      </c>
      <c r="C75" s="32" t="s">
        <v>33</v>
      </c>
      <c r="E75" s="27"/>
    </row>
    <row r="76" spans="1:5" ht="15" x14ac:dyDescent="0.25">
      <c r="A76" s="3"/>
      <c r="B76" s="34">
        <f>IF(B75+B73&lt;50000,B75,50000-B73)</f>
        <v>0</v>
      </c>
      <c r="E76" s="35">
        <f>C25</f>
        <v>43972</v>
      </c>
    </row>
    <row r="77" spans="1:5" ht="15" x14ac:dyDescent="0.25">
      <c r="A77" s="3"/>
      <c r="E77" s="27"/>
    </row>
    <row r="78" spans="1:5" ht="15" x14ac:dyDescent="0.25">
      <c r="A78" s="3" t="s">
        <v>42</v>
      </c>
      <c r="B78" s="33">
        <v>0</v>
      </c>
      <c r="C78" s="32" t="s">
        <v>33</v>
      </c>
      <c r="E78" s="27"/>
    </row>
    <row r="79" spans="1:5" ht="15" x14ac:dyDescent="0.25">
      <c r="A79" s="3"/>
      <c r="B79" s="34">
        <f>IF(B78+B73+B76&lt;50000,B78,50000-B73-B76)</f>
        <v>0</v>
      </c>
      <c r="E79" s="35">
        <f>C26</f>
        <v>44003</v>
      </c>
    </row>
    <row r="80" spans="1:5" ht="15" x14ac:dyDescent="0.25">
      <c r="A80" s="3"/>
      <c r="B80" s="36"/>
      <c r="E80" s="27"/>
    </row>
    <row r="81" spans="1:5" ht="15" x14ac:dyDescent="0.25">
      <c r="A81" s="3" t="s">
        <v>43</v>
      </c>
      <c r="B81" s="33">
        <v>0</v>
      </c>
      <c r="C81" s="32" t="s">
        <v>33</v>
      </c>
      <c r="E81" s="27"/>
    </row>
    <row r="82" spans="1:5" ht="15" x14ac:dyDescent="0.25">
      <c r="B82" s="34">
        <f>IF(B81+B73+B76+B79&lt;50000,B81,50000-B73-B76-B79)</f>
        <v>0</v>
      </c>
      <c r="E82" s="35">
        <f>C27</f>
        <v>44033</v>
      </c>
    </row>
    <row r="83" spans="1:5" ht="15" x14ac:dyDescent="0.25">
      <c r="B83" s="41">
        <f>B73+B76+B79+B82</f>
        <v>10000</v>
      </c>
      <c r="E83" s="27"/>
    </row>
    <row r="84" spans="1:5" ht="15" x14ac:dyDescent="0.25">
      <c r="A84" s="29" t="s">
        <v>52</v>
      </c>
      <c r="B84" s="29"/>
      <c r="C84" s="29"/>
      <c r="E84" s="27"/>
    </row>
    <row r="85" spans="1:5" ht="15" x14ac:dyDescent="0.25">
      <c r="E85" s="27"/>
    </row>
    <row r="86" spans="1:5" ht="15" x14ac:dyDescent="0.25">
      <c r="A86" s="42" t="s">
        <v>43</v>
      </c>
      <c r="B86" s="38">
        <f>B83/4</f>
        <v>2500</v>
      </c>
      <c r="C86" s="32"/>
      <c r="E86" s="27"/>
    </row>
    <row r="87" spans="1:5" ht="15" x14ac:dyDescent="0.25">
      <c r="A87" s="3"/>
      <c r="B87" s="34">
        <f>IF((B86)&lt;50000,(B86),50000)</f>
        <v>2500</v>
      </c>
      <c r="E87" s="35">
        <f>C35</f>
        <v>44033</v>
      </c>
    </row>
    <row r="88" spans="1:5" ht="15" x14ac:dyDescent="0.25">
      <c r="A88" s="3"/>
      <c r="E88" s="27"/>
    </row>
    <row r="89" spans="1:5" ht="15" x14ac:dyDescent="0.25">
      <c r="A89" s="42" t="s">
        <v>44</v>
      </c>
      <c r="B89" s="38">
        <f>B83/4</f>
        <v>2500</v>
      </c>
      <c r="C89" s="32"/>
      <c r="E89" s="27"/>
    </row>
    <row r="90" spans="1:5" ht="15" x14ac:dyDescent="0.25">
      <c r="A90" s="3"/>
      <c r="B90" s="34">
        <f>IF(B89+B87&lt;50000,B89,50000-B87)</f>
        <v>2500</v>
      </c>
      <c r="E90" s="35">
        <f>C36</f>
        <v>44064</v>
      </c>
    </row>
    <row r="91" spans="1:5" ht="15" x14ac:dyDescent="0.25">
      <c r="A91" s="3"/>
      <c r="E91" s="27"/>
    </row>
    <row r="92" spans="1:5" ht="15" x14ac:dyDescent="0.25">
      <c r="A92" s="42" t="s">
        <v>45</v>
      </c>
      <c r="B92" s="38">
        <f>B83/4</f>
        <v>2500</v>
      </c>
      <c r="C92" s="32"/>
      <c r="E92" s="27"/>
    </row>
    <row r="93" spans="1:5" ht="15" x14ac:dyDescent="0.25">
      <c r="A93" s="3"/>
      <c r="B93" s="34">
        <f>IF(B92+B87+B90&lt;50000,B92,50000-B87-B90)</f>
        <v>2500</v>
      </c>
      <c r="E93" s="35">
        <f>C37</f>
        <v>44095</v>
      </c>
    </row>
    <row r="94" spans="1:5" ht="15" x14ac:dyDescent="0.25">
      <c r="A94" s="3"/>
      <c r="B94" s="36"/>
      <c r="E94" s="27"/>
    </row>
    <row r="95" spans="1:5" ht="15" x14ac:dyDescent="0.25">
      <c r="A95" s="42" t="s">
        <v>46</v>
      </c>
      <c r="B95" s="38">
        <f>B83/4</f>
        <v>2500</v>
      </c>
      <c r="C95" s="32"/>
      <c r="E95" s="27"/>
    </row>
    <row r="96" spans="1:5" ht="15" x14ac:dyDescent="0.25">
      <c r="B96" s="34">
        <f>IF(B95+B87+B90+B93&lt;50000,B95,50000-B87-B90-B93)</f>
        <v>2500</v>
      </c>
      <c r="E96" s="35">
        <f>C38</f>
        <v>44125</v>
      </c>
    </row>
    <row r="97" spans="1:5" ht="15" x14ac:dyDescent="0.25">
      <c r="E97" s="27"/>
    </row>
    <row r="98" spans="1:5" thickBot="1" x14ac:dyDescent="0.3">
      <c r="A98" s="2" t="s">
        <v>37</v>
      </c>
      <c r="B98" s="40">
        <f>B73+B76+B79+B82+B87+B90+B93+B96</f>
        <v>20000</v>
      </c>
    </row>
    <row r="101" spans="1:5" ht="15" x14ac:dyDescent="0.25">
      <c r="A101" s="43" t="s">
        <v>47</v>
      </c>
    </row>
    <row r="103" spans="1:5" ht="15.75" customHeight="1" x14ac:dyDescent="0.25">
      <c r="A103" s="46" t="s">
        <v>1</v>
      </c>
      <c r="B103" s="47"/>
      <c r="C103" s="47"/>
    </row>
    <row r="104" spans="1:5" ht="15.75" customHeight="1" x14ac:dyDescent="0.25">
      <c r="A104" s="47"/>
      <c r="B104" s="47"/>
      <c r="C104" s="47"/>
    </row>
  </sheetData>
  <mergeCells count="7">
    <mergeCell ref="A67:C67"/>
    <mergeCell ref="A103:C104"/>
    <mergeCell ref="A5:E5"/>
    <mergeCell ref="A16:E16"/>
    <mergeCell ref="A40:E40"/>
    <mergeCell ref="A42:E42"/>
    <mergeCell ref="A46:C4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Hannan</dc:creator>
  <cp:lastModifiedBy>Michael L. Bithell</cp:lastModifiedBy>
  <dcterms:created xsi:type="dcterms:W3CDTF">2020-03-23T20:59:53Z</dcterms:created>
  <dcterms:modified xsi:type="dcterms:W3CDTF">2020-03-24T03:02:36Z</dcterms:modified>
</cp:coreProperties>
</file>